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8830" windowHeight="6255"/>
  </bookViews>
  <sheets>
    <sheet name="2014-15-fallupdate" sheetId="10" r:id="rId1"/>
  </sheets>
  <definedNames>
    <definedName name="_xlnm.Print_Area" localSheetId="0">'2014-15-fallupdate'!$A$1:$N$17</definedName>
    <definedName name="_xlnm.Print_Titles" localSheetId="0">'2014-15-fallupdate'!$A:$A,'2014-15-fallupdate'!$1:$8</definedName>
  </definedNames>
  <calcPr calcId="145621"/>
</workbook>
</file>

<file path=xl/calcChain.xml><?xml version="1.0" encoding="utf-8"?>
<calcChain xmlns="http://schemas.openxmlformats.org/spreadsheetml/2006/main">
  <c r="G13" i="10" l="1"/>
  <c r="H13" i="10"/>
  <c r="F13" i="10"/>
  <c r="I13" i="10" l="1"/>
  <c r="K13" i="10" s="1"/>
  <c r="L13" i="10" s="1"/>
  <c r="N13" i="10" s="1"/>
  <c r="G10" i="10"/>
  <c r="H10" i="10" l="1"/>
  <c r="F10" i="10"/>
  <c r="I10" i="10" l="1"/>
  <c r="K10" i="10" l="1"/>
  <c r="L10" i="10" l="1"/>
  <c r="N10" i="10" s="1"/>
</calcChain>
</file>

<file path=xl/sharedStrings.xml><?xml version="1.0" encoding="utf-8"?>
<sst xmlns="http://schemas.openxmlformats.org/spreadsheetml/2006/main" count="38" uniqueCount="29">
  <si>
    <t>TA ALLOCATION FORMULA</t>
  </si>
  <si>
    <t>(90% formula)</t>
  </si>
  <si>
    <t>Prelim</t>
  </si>
  <si>
    <t>Faculty</t>
  </si>
  <si>
    <t xml:space="preserve">Debited </t>
  </si>
  <si>
    <t>PRC</t>
  </si>
  <si>
    <t xml:space="preserve">Formula </t>
  </si>
  <si>
    <t>Department</t>
  </si>
  <si>
    <t>enrl</t>
  </si>
  <si>
    <t>Fac FTE</t>
  </si>
  <si>
    <t>Debit</t>
  </si>
  <si>
    <t>Workload</t>
  </si>
  <si>
    <t>Ratio</t>
  </si>
  <si>
    <t>FTE</t>
  </si>
  <si>
    <t>Allocation</t>
  </si>
  <si>
    <t>Salary Cost</t>
  </si>
  <si>
    <t>xxx</t>
  </si>
  <si>
    <t>Oct Update</t>
  </si>
  <si>
    <t>2014/15 MODEL</t>
  </si>
  <si>
    <t>13/14</t>
  </si>
  <si>
    <t>2014-15</t>
  </si>
  <si>
    <t>90% Formula</t>
  </si>
  <si>
    <t>TAFTE Allocations -- FA13 + WI14 + SP14</t>
  </si>
  <si>
    <t>FA13</t>
  </si>
  <si>
    <t>WI14</t>
  </si>
  <si>
    <t>SP14</t>
  </si>
  <si>
    <t>act enrl</t>
  </si>
  <si>
    <t>Engineering</t>
  </si>
  <si>
    <t>Social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</si>
</sst>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0.0%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1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/>
    </xf>
    <xf numFmtId="2" fontId="0" fillId="0" borderId="0" xfId="0" applyNumberFormat="1" applyFill="1" applyBorder="1"/>
    <xf numFmtId="9" fontId="1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4" fillId="0" borderId="0" xfId="0" applyNumberFormat="1" applyFont="1" applyFill="1"/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quotePrefix="1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0" fontId="4" fillId="0" borderId="0" xfId="0" applyFont="1"/>
    <xf numFmtId="0" fontId="0" fillId="0" borderId="0" xfId="0" applyFont="1" applyFill="1" applyAlignment="1">
      <alignment horizontal="center"/>
    </xf>
    <xf numFmtId="2" fontId="5" fillId="0" borderId="0" xfId="0" applyNumberFormat="1" applyFont="1" applyFill="1"/>
    <xf numFmtId="3" fontId="0" fillId="0" borderId="0" xfId="0" applyNumberFormat="1"/>
    <xf numFmtId="9" fontId="2" fillId="0" borderId="0" xfId="1" applyFont="1" applyBorder="1"/>
    <xf numFmtId="3" fontId="0" fillId="0" borderId="0" xfId="0" quotePrefix="1" applyNumberForma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0" xfId="0" applyFont="1"/>
    <xf numFmtId="1" fontId="6" fillId="0" borderId="0" xfId="0" applyNumberFormat="1" applyFont="1"/>
    <xf numFmtId="2" fontId="6" fillId="0" borderId="0" xfId="0" applyNumberFormat="1" applyFont="1" applyFill="1"/>
    <xf numFmtId="2" fontId="6" fillId="0" borderId="0" xfId="0" applyNumberFormat="1" applyFont="1"/>
    <xf numFmtId="3" fontId="6" fillId="0" borderId="0" xfId="0" applyNumberFormat="1" applyFont="1"/>
    <xf numFmtId="0" fontId="6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zoomScaleNormal="100" workbookViewId="0">
      <pane xSplit="1" ySplit="8" topLeftCell="B9" activePane="bottomRight" state="frozenSplit"/>
      <selection pane="topRight" activeCell="B1" sqref="B1"/>
      <selection pane="bottomLeft" activeCell="A8" sqref="A8"/>
      <selection pane="bottomRight"/>
    </sheetView>
  </sheetViews>
  <sheetFormatPr defaultRowHeight="12.75" x14ac:dyDescent="0.2"/>
  <cols>
    <col min="1" max="1" width="19.7109375" customWidth="1"/>
    <col min="2" max="2" width="9.140625" style="2" hidden="1" customWidth="1"/>
    <col min="3" max="3" width="9.5703125" customWidth="1"/>
    <col min="4" max="5" width="9.5703125" style="2" customWidth="1"/>
    <col min="7" max="7" width="10.140625" style="3" customWidth="1"/>
    <col min="9" max="9" width="9" hidden="1" customWidth="1"/>
    <col min="10" max="10" width="8.7109375" style="3" customWidth="1"/>
    <col min="11" max="11" width="8.5703125" style="3" customWidth="1"/>
    <col min="12" max="12" width="10.28515625" style="3" customWidth="1"/>
    <col min="13" max="13" width="2.28515625" style="4" customWidth="1"/>
    <col min="14" max="14" width="12.140625" style="26" customWidth="1"/>
    <col min="15" max="15" width="4.7109375" style="26" customWidth="1"/>
    <col min="16" max="16" width="11.28515625" style="3" customWidth="1"/>
    <col min="17" max="17" width="11.140625" style="26" customWidth="1"/>
    <col min="18" max="18" width="4.28515625" customWidth="1"/>
  </cols>
  <sheetData>
    <row r="1" spans="1:17" ht="15.75" x14ac:dyDescent="0.25">
      <c r="A1" s="1" t="s">
        <v>22</v>
      </c>
      <c r="K1" s="27"/>
    </row>
    <row r="2" spans="1:17" ht="15.75" x14ac:dyDescent="0.25">
      <c r="A2" s="1" t="s">
        <v>18</v>
      </c>
    </row>
    <row r="3" spans="1:17" hidden="1" x14ac:dyDescent="0.2"/>
    <row r="4" spans="1:17" x14ac:dyDescent="0.2">
      <c r="N4" s="26">
        <v>37076</v>
      </c>
      <c r="Q4" s="26">
        <v>35310</v>
      </c>
    </row>
    <row r="5" spans="1:17" ht="15.75" x14ac:dyDescent="0.25">
      <c r="B5" s="5"/>
      <c r="C5" s="6"/>
      <c r="D5" s="5"/>
      <c r="E5" s="5"/>
      <c r="F5" s="6"/>
      <c r="G5" s="7"/>
      <c r="H5" s="8" t="s">
        <v>0</v>
      </c>
      <c r="I5" s="6"/>
      <c r="J5" s="7"/>
      <c r="K5" s="7"/>
      <c r="L5" s="7"/>
      <c r="M5" s="9"/>
      <c r="P5" s="10"/>
    </row>
    <row r="6" spans="1:17" x14ac:dyDescent="0.2">
      <c r="B6" s="11"/>
      <c r="D6" s="12"/>
      <c r="E6" s="11"/>
      <c r="L6" s="13" t="s">
        <v>1</v>
      </c>
      <c r="M6" s="14"/>
      <c r="N6" s="28" t="s">
        <v>21</v>
      </c>
      <c r="O6" s="28"/>
      <c r="P6" s="15" t="s">
        <v>2</v>
      </c>
      <c r="Q6" s="28" t="s">
        <v>21</v>
      </c>
    </row>
    <row r="7" spans="1:17" x14ac:dyDescent="0.2">
      <c r="B7" s="18" t="s">
        <v>16</v>
      </c>
      <c r="C7" s="19" t="s">
        <v>23</v>
      </c>
      <c r="D7" s="20" t="s">
        <v>24</v>
      </c>
      <c r="E7" s="18" t="s">
        <v>25</v>
      </c>
      <c r="F7" s="21" t="s">
        <v>19</v>
      </c>
      <c r="G7" s="22" t="s">
        <v>19</v>
      </c>
      <c r="H7" s="17" t="s">
        <v>3</v>
      </c>
      <c r="I7" s="17" t="s">
        <v>4</v>
      </c>
      <c r="J7" s="15" t="s">
        <v>5</v>
      </c>
      <c r="K7" s="15" t="s">
        <v>6</v>
      </c>
      <c r="L7" s="15" t="s">
        <v>20</v>
      </c>
      <c r="M7" s="16"/>
      <c r="N7" s="17" t="s">
        <v>17</v>
      </c>
      <c r="O7" s="17"/>
      <c r="P7" s="15" t="s">
        <v>20</v>
      </c>
      <c r="Q7" s="17" t="s">
        <v>2</v>
      </c>
    </row>
    <row r="8" spans="1:17" x14ac:dyDescent="0.2">
      <c r="A8" s="23" t="s">
        <v>7</v>
      </c>
      <c r="B8" s="18" t="s">
        <v>8</v>
      </c>
      <c r="C8" s="24" t="s">
        <v>8</v>
      </c>
      <c r="D8" s="20" t="s">
        <v>8</v>
      </c>
      <c r="E8" s="18" t="s">
        <v>8</v>
      </c>
      <c r="F8" s="17" t="s">
        <v>26</v>
      </c>
      <c r="G8" s="15" t="s">
        <v>9</v>
      </c>
      <c r="H8" s="17" t="s">
        <v>10</v>
      </c>
      <c r="I8" s="17" t="s">
        <v>11</v>
      </c>
      <c r="J8" s="15" t="s">
        <v>12</v>
      </c>
      <c r="K8" s="15" t="s">
        <v>13</v>
      </c>
      <c r="L8" s="15" t="s">
        <v>14</v>
      </c>
      <c r="M8" s="16"/>
      <c r="N8" s="29" t="s">
        <v>15</v>
      </c>
      <c r="O8" s="29"/>
      <c r="P8" s="15" t="s">
        <v>14</v>
      </c>
      <c r="Q8" s="29" t="s">
        <v>15</v>
      </c>
    </row>
    <row r="9" spans="1:17" ht="15.75" x14ac:dyDescent="0.25">
      <c r="A9" s="1"/>
      <c r="C9" s="1"/>
    </row>
    <row r="10" spans="1:17" s="30" customFormat="1" ht="18" x14ac:dyDescent="0.25">
      <c r="A10" s="30" t="s">
        <v>27</v>
      </c>
      <c r="B10" s="31"/>
      <c r="C10" s="31">
        <v>513</v>
      </c>
      <c r="D10" s="31">
        <v>912</v>
      </c>
      <c r="E10" s="31">
        <v>892</v>
      </c>
      <c r="F10" s="30">
        <f>ROUND(SUM(C10:E10)/3,0)</f>
        <v>772</v>
      </c>
      <c r="G10" s="32">
        <f>20+1.2</f>
        <v>21.2</v>
      </c>
      <c r="H10" s="30">
        <f t="shared" ref="H10" si="0">ROUND(G10*20,0)</f>
        <v>424</v>
      </c>
      <c r="I10" s="30">
        <f t="shared" ref="I10" si="1">F10-H10</f>
        <v>348</v>
      </c>
      <c r="J10" s="33">
        <v>18</v>
      </c>
      <c r="K10" s="33">
        <f t="shared" ref="K10" si="2">ROUND(I10/J10/4,2)</f>
        <v>4.83</v>
      </c>
      <c r="L10" s="33">
        <f t="shared" ref="L10" si="3">ROUND(0.9*K10,2)</f>
        <v>4.3499999999999996</v>
      </c>
      <c r="M10" s="32"/>
      <c r="N10" s="34">
        <f t="shared" ref="N10" si="4">ROUND(L10*37076,0)</f>
        <v>161281</v>
      </c>
      <c r="O10" s="34"/>
      <c r="P10" s="33">
        <v>5.9</v>
      </c>
      <c r="Q10" s="34"/>
    </row>
    <row r="11" spans="1:17" s="30" customFormat="1" ht="18" x14ac:dyDescent="0.25">
      <c r="B11" s="31"/>
      <c r="C11" s="31"/>
      <c r="D11" s="31"/>
      <c r="E11" s="31"/>
      <c r="G11" s="32"/>
      <c r="J11" s="33"/>
      <c r="K11" s="33"/>
      <c r="L11" s="33"/>
      <c r="M11" s="32"/>
      <c r="N11" s="34"/>
      <c r="O11" s="34"/>
      <c r="P11" s="33"/>
      <c r="Q11" s="34"/>
    </row>
    <row r="12" spans="1:17" s="30" customFormat="1" ht="18" x14ac:dyDescent="0.25">
      <c r="B12" s="31"/>
      <c r="C12" s="31"/>
      <c r="D12" s="31"/>
      <c r="E12" s="31"/>
      <c r="G12" s="32"/>
      <c r="J12" s="33"/>
      <c r="K12" s="33"/>
      <c r="L12" s="33"/>
      <c r="M12" s="32"/>
      <c r="N12" s="34"/>
      <c r="O12" s="34"/>
      <c r="P12" s="33"/>
      <c r="Q12" s="34"/>
    </row>
    <row r="13" spans="1:17" s="33" customFormat="1" ht="18" x14ac:dyDescent="0.25">
      <c r="A13" s="30" t="s">
        <v>28</v>
      </c>
      <c r="B13" s="31"/>
      <c r="C13" s="35">
        <v>3004</v>
      </c>
      <c r="D13" s="31">
        <v>2939</v>
      </c>
      <c r="E13" s="31">
        <v>2973</v>
      </c>
      <c r="F13" s="30">
        <f t="shared" ref="F13" si="5">ROUND(SUM(C13:E13)/3,0)</f>
        <v>2972</v>
      </c>
      <c r="G13" s="32">
        <f>36+3</f>
        <v>39</v>
      </c>
      <c r="H13" s="30">
        <f t="shared" ref="H13" si="6">ROUND(G13*20,0)</f>
        <v>780</v>
      </c>
      <c r="I13" s="30">
        <f t="shared" ref="I13" si="7">F13-H13</f>
        <v>2192</v>
      </c>
      <c r="J13" s="33">
        <v>32</v>
      </c>
      <c r="K13" s="33">
        <f t="shared" ref="K13" si="8">ROUND(I13/J13/4,2)</f>
        <v>17.13</v>
      </c>
      <c r="L13" s="33">
        <f t="shared" ref="L13" si="9">ROUND(0.9*K13,2)</f>
        <v>15.42</v>
      </c>
      <c r="M13" s="32"/>
      <c r="N13" s="34">
        <f t="shared" ref="N13" si="10">ROUND(L13*37076,0)</f>
        <v>571712</v>
      </c>
      <c r="O13" s="34"/>
      <c r="P13" s="33">
        <v>16.7</v>
      </c>
      <c r="Q13" s="34"/>
    </row>
    <row r="14" spans="1:17" x14ac:dyDescent="0.2">
      <c r="C14" s="2"/>
      <c r="G14" s="4"/>
    </row>
    <row r="15" spans="1:17" ht="12.75" customHeight="1" x14ac:dyDescent="0.2">
      <c r="C15" s="2"/>
      <c r="G15" s="4"/>
      <c r="M15" s="25"/>
    </row>
    <row r="16" spans="1:17" ht="12.75" customHeight="1" x14ac:dyDescent="0.2">
      <c r="C16" s="2"/>
      <c r="G16" s="4"/>
      <c r="M16" s="25"/>
    </row>
  </sheetData>
  <printOptions horizontalCentered="1"/>
  <pageMargins left="0.25" right="0.25" top="0.75" bottom="0.7" header="0.5" footer="0.25"/>
  <pageSetup scale="98" fitToHeight="0" orientation="landscape" horizontalDpi="300" verticalDpi="300" r:id="rId1"/>
  <headerFooter alignWithMargins="0">
    <oddHeader xml:space="preserve">&amp;C </oddHeader>
    <oddFooter>&amp;L&amp;F&amp;CPage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2014-15-fallupdate</vt:lpstr>
      <vt:lpstr>'2014-15-fallupdate'!Print_Area</vt:lpstr>
      <vt:lpstr>'2014-15-fallupdate'!Print_Titles</vt:lpstr>
    </vt:vector>
  </TitlesOfParts>
  <Company>University of California, San Diego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Farrelly</dc:creator>
  <cp:lastModifiedBy>Andria Sprott</cp:lastModifiedBy>
  <cp:lastPrinted>2014-10-21T00:02:00Z</cp:lastPrinted>
  <dcterms:created xsi:type="dcterms:W3CDTF">2008-02-19T19:23:09Z</dcterms:created>
  <dcterms:modified xsi:type="dcterms:W3CDTF">2014-10-21T17:40:44Z</dcterms:modified>
</cp:coreProperties>
</file>